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22" i="1"/>
  <c r="E22"/>
  <c r="R20"/>
  <c r="E20"/>
  <c r="M20" s="1"/>
  <c r="L18"/>
  <c r="G18"/>
  <c r="D18"/>
  <c r="R17"/>
  <c r="P17"/>
  <c r="M17"/>
  <c r="I17"/>
  <c r="H17"/>
  <c r="H18" s="1"/>
  <c r="R16"/>
  <c r="P16"/>
  <c r="P18" s="1"/>
  <c r="O16"/>
  <c r="O18" s="1"/>
  <c r="N16"/>
  <c r="N18" s="1"/>
  <c r="M16"/>
  <c r="K16"/>
  <c r="K18" s="1"/>
  <c r="J16"/>
  <c r="J18" s="1"/>
  <c r="I16"/>
  <c r="I18" s="1"/>
  <c r="H16"/>
  <c r="F16"/>
  <c r="F18" s="1"/>
  <c r="R14"/>
  <c r="P14"/>
  <c r="O14"/>
  <c r="N14"/>
  <c r="M14"/>
  <c r="J14"/>
  <c r="I14"/>
  <c r="H14"/>
  <c r="G14"/>
  <c r="F14"/>
  <c r="C12"/>
  <c r="R11"/>
  <c r="E11"/>
  <c r="N11" s="1"/>
  <c r="R10"/>
  <c r="R12" s="1"/>
  <c r="E10"/>
  <c r="M10" s="1"/>
  <c r="D10"/>
  <c r="D12" s="1"/>
  <c r="H8"/>
  <c r="D8"/>
  <c r="C8"/>
  <c r="R7"/>
  <c r="E7"/>
  <c r="J7" s="1"/>
  <c r="R6"/>
  <c r="E6"/>
  <c r="M6" s="1"/>
  <c r="M8" s="1"/>
  <c r="D6"/>
  <c r="M18" l="1"/>
  <c r="R18"/>
  <c r="R24" s="1"/>
  <c r="R8"/>
  <c r="L6"/>
  <c r="L8" s="1"/>
  <c r="K10"/>
  <c r="K12" s="1"/>
  <c r="G11"/>
  <c r="M11"/>
  <c r="M12" s="1"/>
  <c r="G20"/>
  <c r="K20"/>
  <c r="P20"/>
  <c r="G6"/>
  <c r="P6"/>
  <c r="P8" s="1"/>
  <c r="I7"/>
  <c r="G10"/>
  <c r="G12" s="1"/>
  <c r="P10"/>
  <c r="F6"/>
  <c r="F8" s="1"/>
  <c r="K6"/>
  <c r="K8" s="1"/>
  <c r="O6"/>
  <c r="O8" s="1"/>
  <c r="G7"/>
  <c r="F10"/>
  <c r="F12" s="1"/>
  <c r="J10"/>
  <c r="J12" s="1"/>
  <c r="O10"/>
  <c r="F11"/>
  <c r="L11"/>
  <c r="L12" s="1"/>
  <c r="P11"/>
  <c r="E12"/>
  <c r="F20"/>
  <c r="J20"/>
  <c r="O20"/>
  <c r="N6"/>
  <c r="N8" s="1"/>
  <c r="N10"/>
  <c r="N12" s="1"/>
  <c r="O11"/>
  <c r="I20"/>
  <c r="N20"/>
  <c r="J6"/>
  <c r="J8" s="1"/>
  <c r="I10"/>
  <c r="I12" s="1"/>
  <c r="I11"/>
  <c r="I6"/>
  <c r="H10"/>
  <c r="H11"/>
  <c r="H20"/>
  <c r="I8" l="1"/>
  <c r="O12"/>
  <c r="H12"/>
  <c r="P12"/>
  <c r="G8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<sst xmlns="http://schemas.openxmlformats.org/spreadsheetml/2006/main" count="42" uniqueCount="36">
  <si>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</si>
  <si>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</si>
  <si>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</si>
  <si>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</si>
  <si>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</si>
  <si>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</si>
  <si>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</si>
  <si>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</si>
  <si>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</si>
  <si>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</si>
  <si>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</si>
  <si>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</si>
  <si>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</si>
  <si>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</si>
  <si>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</si>
  <si>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</si>
  <si>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</si>
  <si>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</si>
  <si>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</si>
  <si>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</si>
  <si>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</si>
  <si>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</si>
  <si>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</si>
  <si>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</si>
  <si>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</si>
  <si>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</si>
  <si>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</si>
  <si>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1.рыба запеченная</t>
  </si>
  <si>
    <t xml:space="preserve">рыба </t>
  </si>
  <si>
    <t>растит. масло</t>
  </si>
  <si>
    <t>2.картофельное пюре</t>
  </si>
  <si>
    <t>картофель</t>
  </si>
  <si>
    <t>5.виноград</t>
  </si>
  <si>
    <t>6.соль</t>
  </si>
  <si>
    <t>12.01.2023г.</t>
  </si>
  <si>
    <t>МБОУ "Сутбукская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</si>
</sst>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2" fillId="2" borderId="1" xfId="0" applyFont="1" applyFill="1" applyBorder="1" applyAlignment="1"/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10" fillId="0" borderId="1" xfId="0" applyNumberFormat="1" applyFont="1" applyBorder="1"/>
    <xf numFmtId="2" fontId="13" fillId="0" borderId="1" xfId="0" applyNumberFormat="1" applyFont="1" applyBorder="1"/>
    <xf numFmtId="0" fontId="14" fillId="2" borderId="1" xfId="0" applyFont="1" applyFill="1" applyBorder="1" applyAlignme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6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7" xfId="1" applyNumberFormat="1" applyFont="1" applyFill="1" applyBorder="1" applyAlignment="1" applyProtection="1">
      <alignment horizontal="center" vertical="center"/>
    </xf>
    <xf numFmtId="0" fontId="2" fillId="2" borderId="6" xfId="1" applyNumberFormat="1" applyFont="1" applyFill="1" applyBorder="1" applyAlignment="1" applyProtection="1">
      <alignment horizontal="center" vertical="center"/>
    </xf>
    <xf numFmtId="2" fontId="12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B1" sqref="B1"/>
    </sheetView>
  </sheetViews>
  <sheetFormatPr defaultRowHeight="1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>
      <c r="A1" s="1" t="s">
        <v>0</v>
      </c>
      <c r="B1" s="1" t="s">
        <v>35</v>
      </c>
      <c r="C1" s="1"/>
      <c r="D1" s="1"/>
      <c r="E1" s="1"/>
      <c r="F1" s="1"/>
      <c r="G1" s="1"/>
      <c r="H1" s="1"/>
      <c r="I1" s="1" t="s">
        <v>1</v>
      </c>
      <c r="J1" s="2" t="s">
        <v>34</v>
      </c>
    </row>
    <row r="2" spans="1:18" ht="18.75" customHeight="1">
      <c r="A2" s="19"/>
      <c r="B2" s="21" t="s">
        <v>5</v>
      </c>
      <c r="C2" s="22" t="s">
        <v>6</v>
      </c>
      <c r="D2" s="25" t="s">
        <v>7</v>
      </c>
      <c r="E2" s="25" t="s">
        <v>8</v>
      </c>
      <c r="F2" s="34" t="s">
        <v>2</v>
      </c>
      <c r="G2" s="34" t="s">
        <v>3</v>
      </c>
      <c r="H2" s="37" t="s">
        <v>4</v>
      </c>
      <c r="I2" s="34" t="s">
        <v>9</v>
      </c>
      <c r="J2" s="40" t="s">
        <v>10</v>
      </c>
      <c r="K2" s="40"/>
      <c r="L2" s="40"/>
      <c r="M2" s="40" t="s">
        <v>11</v>
      </c>
      <c r="N2" s="40"/>
      <c r="O2" s="40"/>
      <c r="P2" s="40"/>
      <c r="Q2" s="34" t="s">
        <v>12</v>
      </c>
      <c r="R2" s="31" t="s">
        <v>13</v>
      </c>
    </row>
    <row r="3" spans="1:18" ht="15" customHeight="1">
      <c r="A3" s="20"/>
      <c r="B3" s="21"/>
      <c r="C3" s="23"/>
      <c r="D3" s="26"/>
      <c r="E3" s="26"/>
      <c r="F3" s="36"/>
      <c r="G3" s="36"/>
      <c r="H3" s="38"/>
      <c r="I3" s="36"/>
      <c r="J3" s="34" t="s">
        <v>14</v>
      </c>
      <c r="K3" s="25" t="s">
        <v>15</v>
      </c>
      <c r="L3" s="34" t="s">
        <v>16</v>
      </c>
      <c r="M3" s="34" t="s">
        <v>17</v>
      </c>
      <c r="N3" s="34" t="s">
        <v>18</v>
      </c>
      <c r="O3" s="34" t="s">
        <v>19</v>
      </c>
      <c r="P3" s="34" t="s">
        <v>20</v>
      </c>
      <c r="Q3" s="36"/>
      <c r="R3" s="32"/>
    </row>
    <row r="4" spans="1:18" ht="18.75">
      <c r="A4" s="3"/>
      <c r="B4" s="4"/>
      <c r="C4" s="24"/>
      <c r="D4" s="27"/>
      <c r="E4" s="27"/>
      <c r="F4" s="35"/>
      <c r="G4" s="35"/>
      <c r="H4" s="39"/>
      <c r="I4" s="35"/>
      <c r="J4" s="35"/>
      <c r="K4" s="27"/>
      <c r="L4" s="35"/>
      <c r="M4" s="35"/>
      <c r="N4" s="35"/>
      <c r="O4" s="35"/>
      <c r="P4" s="35"/>
      <c r="Q4" s="35"/>
      <c r="R4" s="33"/>
    </row>
    <row r="5" spans="1:18" ht="21">
      <c r="A5" s="14"/>
      <c r="B5" s="41" t="s">
        <v>27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</row>
    <row r="6" spans="1:18" ht="18.75">
      <c r="A6" s="11"/>
      <c r="B6" s="15" t="s">
        <v>28</v>
      </c>
      <c r="C6" s="6">
        <v>80</v>
      </c>
      <c r="D6" s="6">
        <f>C6*20%</f>
        <v>16</v>
      </c>
      <c r="E6" s="6">
        <f>C6-D6</f>
        <v>64</v>
      </c>
      <c r="F6" s="6">
        <f>E6*18%</f>
        <v>11.52</v>
      </c>
      <c r="G6" s="6">
        <f>E6*13.2%</f>
        <v>8.4480000000000004</v>
      </c>
      <c r="H6" s="6">
        <v>0</v>
      </c>
      <c r="I6" s="6">
        <f>E6*191%</f>
        <v>122.24</v>
      </c>
      <c r="J6" s="6">
        <f>E6*0.12%</f>
        <v>7.6799999999999993E-2</v>
      </c>
      <c r="K6" s="6">
        <f>E6*1.2%</f>
        <v>0.76800000000000002</v>
      </c>
      <c r="L6" s="6">
        <f>E6*0.01%</f>
        <v>6.4000000000000003E-3</v>
      </c>
      <c r="M6" s="6">
        <f>E6*40%</f>
        <v>25.6</v>
      </c>
      <c r="N6" s="6">
        <f>E6*280%</f>
        <v>179.2</v>
      </c>
      <c r="O6" s="6">
        <f>E6*50%</f>
        <v>32</v>
      </c>
      <c r="P6" s="6">
        <f>E6*1.7%</f>
        <v>1.0880000000000001</v>
      </c>
      <c r="Q6" s="6">
        <v>350</v>
      </c>
      <c r="R6" s="6">
        <f>C6/1000*350</f>
        <v>28</v>
      </c>
    </row>
    <row r="7" spans="1:18" ht="31.5">
      <c r="A7" s="11"/>
      <c r="B7" s="15" t="s">
        <v>29</v>
      </c>
      <c r="C7" s="6">
        <v>9</v>
      </c>
      <c r="D7" s="6">
        <v>0</v>
      </c>
      <c r="E7" s="6">
        <f>C7-D7</f>
        <v>9</v>
      </c>
      <c r="F7" s="6">
        <v>0</v>
      </c>
      <c r="G7" s="16">
        <f>E7*99.9%</f>
        <v>8.9910000000000014</v>
      </c>
      <c r="H7" s="6">
        <v>0</v>
      </c>
      <c r="I7" s="6">
        <f>E7*8.99%</f>
        <v>0.80910000000000004</v>
      </c>
      <c r="J7" s="6">
        <f>E7*0.06%</f>
        <v>5.3999999999999994E-3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150</v>
      </c>
      <c r="R7" s="5">
        <f>C7/1000*150</f>
        <v>1.3499999999999999</v>
      </c>
    </row>
    <row r="8" spans="1:18" ht="18.75">
      <c r="A8" s="11"/>
      <c r="B8" s="17" t="s">
        <v>22</v>
      </c>
      <c r="C8" s="18">
        <f>SUM(C6:C7)</f>
        <v>89</v>
      </c>
      <c r="D8" s="18">
        <f>SUM(D7:D7)</f>
        <v>0</v>
      </c>
      <c r="E8" s="18">
        <v>59</v>
      </c>
      <c r="F8" s="18">
        <f t="shared" ref="F8:P8" si="0">SUM(F6:F7)</f>
        <v>11.52</v>
      </c>
      <c r="G8" s="18">
        <f t="shared" si="0"/>
        <v>17.439</v>
      </c>
      <c r="H8" s="18">
        <f t="shared" si="0"/>
        <v>0</v>
      </c>
      <c r="I8" s="18">
        <f t="shared" si="0"/>
        <v>123.0491</v>
      </c>
      <c r="J8" s="18">
        <f t="shared" si="0"/>
        <v>8.2199999999999995E-2</v>
      </c>
      <c r="K8" s="18">
        <f t="shared" si="0"/>
        <v>0.76800000000000002</v>
      </c>
      <c r="L8" s="18">
        <f t="shared" si="0"/>
        <v>6.4000000000000003E-3</v>
      </c>
      <c r="M8" s="18">
        <f t="shared" si="0"/>
        <v>25.6</v>
      </c>
      <c r="N8" s="18">
        <f t="shared" si="0"/>
        <v>179.2</v>
      </c>
      <c r="O8" s="18">
        <f t="shared" si="0"/>
        <v>32</v>
      </c>
      <c r="P8" s="18">
        <f t="shared" si="0"/>
        <v>1.0880000000000001</v>
      </c>
      <c r="Q8" s="18"/>
      <c r="R8" s="18">
        <f t="shared" ref="R8" si="1">SUM(R6:R7)</f>
        <v>29.35</v>
      </c>
    </row>
    <row r="9" spans="1:18" ht="21">
      <c r="A9" s="44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18" ht="18.75">
      <c r="A10" s="9"/>
      <c r="B10" s="5" t="s">
        <v>31</v>
      </c>
      <c r="C10" s="6">
        <v>150</v>
      </c>
      <c r="D10" s="6">
        <f>C10*0.25</f>
        <v>37.5</v>
      </c>
      <c r="E10" s="6">
        <f>C10-D10</f>
        <v>112.5</v>
      </c>
      <c r="F10" s="6">
        <f>E10*2%</f>
        <v>2.25</v>
      </c>
      <c r="G10" s="6">
        <f>E10*0.4%</f>
        <v>0.45</v>
      </c>
      <c r="H10" s="6">
        <f>E10*16.3%</f>
        <v>18.337500000000002</v>
      </c>
      <c r="I10" s="6">
        <f>E10*80%</f>
        <v>90</v>
      </c>
      <c r="J10" s="6">
        <f>E10*0.12%</f>
        <v>0.13499999999999998</v>
      </c>
      <c r="K10" s="6">
        <f>E10*20%</f>
        <v>22.5</v>
      </c>
      <c r="L10" s="6">
        <v>0</v>
      </c>
      <c r="M10" s="6">
        <f>E10*10%</f>
        <v>11.25</v>
      </c>
      <c r="N10" s="6">
        <f>E10*58%</f>
        <v>65.25</v>
      </c>
      <c r="O10" s="6">
        <f>E10*23%</f>
        <v>25.875</v>
      </c>
      <c r="P10" s="6">
        <f>E10*0.9%</f>
        <v>1.0125000000000002</v>
      </c>
      <c r="Q10" s="6">
        <v>57</v>
      </c>
      <c r="R10" s="6">
        <f>C10/1000*57</f>
        <v>8.5499999999999989</v>
      </c>
    </row>
    <row r="11" spans="1:18" ht="18.75">
      <c r="A11" s="9"/>
      <c r="B11" s="5" t="s">
        <v>21</v>
      </c>
      <c r="C11" s="6">
        <v>15</v>
      </c>
      <c r="D11" s="6">
        <v>0</v>
      </c>
      <c r="E11" s="6">
        <f>C11-D11</f>
        <v>15</v>
      </c>
      <c r="F11" s="6">
        <f>E11*0.5%</f>
        <v>7.4999999999999997E-2</v>
      </c>
      <c r="G11" s="6">
        <f>E11*82.5%</f>
        <v>12.375</v>
      </c>
      <c r="H11" s="6">
        <f>E11*0.8%</f>
        <v>0.12</v>
      </c>
      <c r="I11" s="6">
        <f>E11*748%</f>
        <v>112.2</v>
      </c>
      <c r="J11" s="6">
        <v>0</v>
      </c>
      <c r="K11" s="6">
        <v>0</v>
      </c>
      <c r="L11" s="6">
        <f>E11*0.59%</f>
        <v>8.8499999999999995E-2</v>
      </c>
      <c r="M11" s="6">
        <f>E11*12%</f>
        <v>1.7999999999999998</v>
      </c>
      <c r="N11" s="6">
        <f>E11*19%</f>
        <v>2.85</v>
      </c>
      <c r="O11" s="6">
        <f>E11*0.4%</f>
        <v>0.06</v>
      </c>
      <c r="P11" s="6">
        <f>E11*0.2%</f>
        <v>0.03</v>
      </c>
      <c r="Q11" s="6">
        <v>480</v>
      </c>
      <c r="R11" s="7">
        <f>C11/1000*480</f>
        <v>7.1999999999999993</v>
      </c>
    </row>
    <row r="12" spans="1:18" ht="18.75">
      <c r="A12" s="9"/>
      <c r="B12" s="17" t="s">
        <v>22</v>
      </c>
      <c r="C12" s="8">
        <f t="shared" ref="C12:P12" si="2">SUM(C10:C11)</f>
        <v>165</v>
      </c>
      <c r="D12" s="8">
        <f t="shared" si="2"/>
        <v>37.5</v>
      </c>
      <c r="E12" s="8">
        <f t="shared" si="2"/>
        <v>127.5</v>
      </c>
      <c r="F12" s="8">
        <f t="shared" si="2"/>
        <v>2.3250000000000002</v>
      </c>
      <c r="G12" s="8">
        <f t="shared" si="2"/>
        <v>12.824999999999999</v>
      </c>
      <c r="H12" s="8">
        <f t="shared" si="2"/>
        <v>18.457500000000003</v>
      </c>
      <c r="I12" s="8">
        <f t="shared" si="2"/>
        <v>202.2</v>
      </c>
      <c r="J12" s="8">
        <f t="shared" si="2"/>
        <v>0.13499999999999998</v>
      </c>
      <c r="K12" s="8">
        <f t="shared" si="2"/>
        <v>22.5</v>
      </c>
      <c r="L12" s="8">
        <f t="shared" si="2"/>
        <v>8.8499999999999995E-2</v>
      </c>
      <c r="M12" s="8">
        <f t="shared" si="2"/>
        <v>13.05</v>
      </c>
      <c r="N12" s="8">
        <f t="shared" si="2"/>
        <v>68.099999999999994</v>
      </c>
      <c r="O12" s="8">
        <f t="shared" si="2"/>
        <v>25.934999999999999</v>
      </c>
      <c r="P12" s="8">
        <f t="shared" si="2"/>
        <v>1.0425000000000002</v>
      </c>
      <c r="Q12" s="8"/>
      <c r="R12" s="8">
        <f>SUM(R10:R11)</f>
        <v>15.749999999999998</v>
      </c>
    </row>
    <row r="13" spans="1:18" ht="21">
      <c r="A13" s="11"/>
      <c r="B13" s="47" t="s">
        <v>23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</row>
    <row r="14" spans="1:18" ht="18.75">
      <c r="A14" s="11"/>
      <c r="B14" s="10" t="s">
        <v>22</v>
      </c>
      <c r="C14" s="8">
        <v>50</v>
      </c>
      <c r="D14" s="8">
        <v>0</v>
      </c>
      <c r="E14" s="8">
        <v>50</v>
      </c>
      <c r="F14" s="8">
        <f>E14*7.9%</f>
        <v>3.95</v>
      </c>
      <c r="G14" s="8">
        <f>E14*1%</f>
        <v>0.5</v>
      </c>
      <c r="H14" s="8">
        <f>E14*48.1%</f>
        <v>24.05</v>
      </c>
      <c r="I14" s="8">
        <f>E14*239%</f>
        <v>119.5</v>
      </c>
      <c r="J14" s="8">
        <f>E14*0.16%</f>
        <v>0.08</v>
      </c>
      <c r="K14" s="8">
        <v>0</v>
      </c>
      <c r="L14" s="8">
        <v>0</v>
      </c>
      <c r="M14" s="8">
        <f>E14*23%</f>
        <v>11.5</v>
      </c>
      <c r="N14" s="8">
        <f>E14*87%</f>
        <v>43.5</v>
      </c>
      <c r="O14" s="8">
        <f>E14*33%</f>
        <v>16.5</v>
      </c>
      <c r="P14" s="8">
        <f>E14*2%</f>
        <v>1</v>
      </c>
      <c r="Q14" s="8">
        <v>50</v>
      </c>
      <c r="R14" s="8">
        <f>C14/1000*50</f>
        <v>2.5</v>
      </c>
    </row>
    <row r="15" spans="1:18" ht="21">
      <c r="A15" s="11"/>
      <c r="B15" s="47" t="s">
        <v>24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18" ht="18.75">
      <c r="A16" s="11"/>
      <c r="B16" s="6" t="s">
        <v>25</v>
      </c>
      <c r="C16" s="6">
        <v>15</v>
      </c>
      <c r="D16" s="6">
        <v>0</v>
      </c>
      <c r="E16" s="6">
        <v>15</v>
      </c>
      <c r="F16" s="6">
        <f>E16*5.2%</f>
        <v>0.78</v>
      </c>
      <c r="G16" s="6">
        <v>0</v>
      </c>
      <c r="H16" s="6">
        <f>E16*55%</f>
        <v>8.25</v>
      </c>
      <c r="I16" s="6">
        <f>E16*234%</f>
        <v>35.099999999999994</v>
      </c>
      <c r="J16" s="6">
        <f>E16*0.1%</f>
        <v>1.4999999999999999E-2</v>
      </c>
      <c r="K16" s="6">
        <f>E16*4%</f>
        <v>0.6</v>
      </c>
      <c r="L16" s="6">
        <v>0</v>
      </c>
      <c r="M16" s="6">
        <f>E16*160%</f>
        <v>24</v>
      </c>
      <c r="N16" s="6">
        <f>E16*146%</f>
        <v>21.9</v>
      </c>
      <c r="O16" s="6">
        <f>E16*105%</f>
        <v>15.75</v>
      </c>
      <c r="P16" s="6">
        <f>E16*3.2%</f>
        <v>0.48</v>
      </c>
      <c r="Q16" s="6">
        <v>350</v>
      </c>
      <c r="R16" s="6">
        <f>C16/1000*350</f>
        <v>5.25</v>
      </c>
    </row>
    <row r="17" spans="1:18" ht="18.75">
      <c r="A17" s="11"/>
      <c r="B17" s="6" t="s">
        <v>26</v>
      </c>
      <c r="C17" s="6">
        <v>10</v>
      </c>
      <c r="D17" s="6">
        <v>0</v>
      </c>
      <c r="E17" s="6">
        <v>10</v>
      </c>
      <c r="F17" s="6">
        <v>0</v>
      </c>
      <c r="G17" s="6">
        <v>0</v>
      </c>
      <c r="H17" s="6">
        <f>E17*99.8%</f>
        <v>9.98</v>
      </c>
      <c r="I17" s="6">
        <f>E17*379%</f>
        <v>37.9</v>
      </c>
      <c r="J17" s="6">
        <v>0</v>
      </c>
      <c r="K17" s="6">
        <v>0</v>
      </c>
      <c r="L17" s="6">
        <v>0</v>
      </c>
      <c r="M17" s="6">
        <f>E17*2%</f>
        <v>0.2</v>
      </c>
      <c r="N17" s="6">
        <v>0</v>
      </c>
      <c r="O17" s="6">
        <v>0</v>
      </c>
      <c r="P17" s="6">
        <f>E17*0.3%</f>
        <v>0.03</v>
      </c>
      <c r="Q17" s="6">
        <v>60</v>
      </c>
      <c r="R17" s="6">
        <f>C17/1000*60</f>
        <v>0.6</v>
      </c>
    </row>
    <row r="18" spans="1:18" ht="18.75">
      <c r="A18" s="11"/>
      <c r="B18" s="10" t="s">
        <v>22</v>
      </c>
      <c r="C18" s="8">
        <v>25</v>
      </c>
      <c r="D18" s="8">
        <f t="shared" ref="D18" si="3">SUM(D16:D17)</f>
        <v>0</v>
      </c>
      <c r="E18" s="8">
        <v>150</v>
      </c>
      <c r="F18" s="8">
        <f t="shared" ref="F18:P18" si="4">SUM(F16:F17)</f>
        <v>0.78</v>
      </c>
      <c r="G18" s="8">
        <f t="shared" si="4"/>
        <v>0</v>
      </c>
      <c r="H18" s="8">
        <f t="shared" si="4"/>
        <v>18.23</v>
      </c>
      <c r="I18" s="8">
        <f t="shared" si="4"/>
        <v>73</v>
      </c>
      <c r="J18" s="8">
        <f t="shared" si="4"/>
        <v>1.4999999999999999E-2</v>
      </c>
      <c r="K18" s="8">
        <f t="shared" si="4"/>
        <v>0.6</v>
      </c>
      <c r="L18" s="8">
        <f t="shared" si="4"/>
        <v>0</v>
      </c>
      <c r="M18" s="8">
        <f t="shared" si="4"/>
        <v>24.2</v>
      </c>
      <c r="N18" s="8">
        <f t="shared" si="4"/>
        <v>21.9</v>
      </c>
      <c r="O18" s="8">
        <f t="shared" si="4"/>
        <v>15.75</v>
      </c>
      <c r="P18" s="8">
        <f t="shared" si="4"/>
        <v>0.51</v>
      </c>
      <c r="Q18" s="8"/>
      <c r="R18" s="8">
        <f>SUM(R16:R17)</f>
        <v>5.85</v>
      </c>
    </row>
    <row r="19" spans="1:18" ht="21">
      <c r="A19" s="11"/>
      <c r="B19" s="47" t="s">
        <v>32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</row>
    <row r="20" spans="1:18" ht="18.75">
      <c r="A20" s="11"/>
      <c r="B20" s="10" t="s">
        <v>22</v>
      </c>
      <c r="C20" s="8">
        <v>125</v>
      </c>
      <c r="D20" s="8">
        <v>0</v>
      </c>
      <c r="E20" s="8">
        <f>C20-D20</f>
        <v>125</v>
      </c>
      <c r="F20" s="8">
        <f>E20*0.6%</f>
        <v>0.75</v>
      </c>
      <c r="G20" s="8">
        <f>E20*0.2%</f>
        <v>0.25</v>
      </c>
      <c r="H20" s="8">
        <f>E20*15%</f>
        <v>18.75</v>
      </c>
      <c r="I20" s="8">
        <f>E20*65%</f>
        <v>81.25</v>
      </c>
      <c r="J20" s="8">
        <f>E20*0.05%</f>
        <v>6.25E-2</v>
      </c>
      <c r="K20" s="8">
        <f>E20*6%</f>
        <v>7.5</v>
      </c>
      <c r="L20" s="8">
        <v>0</v>
      </c>
      <c r="M20" s="8">
        <f>E20*45%</f>
        <v>56.25</v>
      </c>
      <c r="N20" s="8">
        <f>E20*22%</f>
        <v>27.5</v>
      </c>
      <c r="O20" s="8">
        <f>E20*17%</f>
        <v>21.25</v>
      </c>
      <c r="P20" s="8">
        <f>E20*0.6%</f>
        <v>0.75</v>
      </c>
      <c r="Q20" s="8">
        <v>60</v>
      </c>
      <c r="R20" s="8">
        <f>C20/1000*60</f>
        <v>7.5</v>
      </c>
    </row>
    <row r="21" spans="1:18" ht="21">
      <c r="A21" s="9"/>
      <c r="B21" s="28" t="s">
        <v>33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ht="18.75">
      <c r="A22" s="9"/>
      <c r="B22" s="10" t="s">
        <v>22</v>
      </c>
      <c r="C22" s="12">
        <v>3</v>
      </c>
      <c r="D22" s="8">
        <v>0</v>
      </c>
      <c r="E22" s="12">
        <f>C22-D22</f>
        <v>3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20</v>
      </c>
      <c r="R22" s="12">
        <f>C22/1000*20</f>
        <v>0.06</v>
      </c>
    </row>
    <row r="23" spans="1:18" ht="18.75">
      <c r="A23" s="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3.25">
      <c r="A24" s="9"/>
      <c r="B24" s="13" t="s">
        <v>22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>
        <f>R22+R20+R18+R14+R12+R8</f>
        <v>61.01</v>
      </c>
    </row>
  </sheetData>
  <mergeCells count="26">
    <mergeCell ref="B5:R5"/>
    <mergeCell ref="A9:R9"/>
    <mergeCell ref="B13:R13"/>
    <mergeCell ref="B15:R15"/>
    <mergeCell ref="B19:R19"/>
    <mergeCell ref="B21:R21"/>
    <mergeCell ref="R2:R4"/>
    <mergeCell ref="J3:J4"/>
    <mergeCell ref="K3:K4"/>
    <mergeCell ref="L3:L4"/>
    <mergeCell ref="M3:M4"/>
    <mergeCell ref="N3:N4"/>
    <mergeCell ref="O3:O4"/>
    <mergeCell ref="P3:P4"/>
    <mergeCell ref="Q2:Q4"/>
    <mergeCell ref="G2:G4"/>
    <mergeCell ref="H2:H4"/>
    <mergeCell ref="I2:I4"/>
    <mergeCell ref="J2:L2"/>
    <mergeCell ref="M2:P2"/>
    <mergeCell ref="F2:F4"/>
    <mergeCell ref="A2:A3"/>
    <mergeCell ref="B2:B3"/>
    <mergeCell ref="C2:C4"/>
    <mergeCell ref="D2:D4"/>
    <mergeCell ref="E2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2023-01-23T06:52:02Z</dcterms:modified>
</cp:coreProperties>
</file>